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k19\users\Assessor\My Documents\My Documents\Assessing Data\Land Value Grids &amp; Maps\"/>
    </mc:Choice>
  </mc:AlternateContent>
  <xr:revisionPtr revIDLastSave="0" documentId="13_ncr:1_{39554503-12BD-430F-8971-EBDFDBA158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</sheets>
  <definedNames>
    <definedName name="_xlnm.Print_Area" localSheetId="0">Sheet2!$A$1:$M$34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K21" i="2"/>
  <c r="K7" i="2"/>
  <c r="I7" i="2"/>
  <c r="K6" i="2" l="1"/>
  <c r="I6" i="2"/>
  <c r="K5" i="2" l="1"/>
  <c r="I5" i="2"/>
  <c r="I4" i="2"/>
  <c r="K8" i="2"/>
  <c r="K3" i="2"/>
  <c r="G8" i="2"/>
  <c r="I8" i="2" s="1"/>
  <c r="G3" i="2"/>
  <c r="I3" i="2" s="1"/>
  <c r="K20" i="2" l="1"/>
  <c r="G20" i="2"/>
  <c r="I20" i="2" s="1"/>
  <c r="G19" i="2"/>
  <c r="I19" i="2" s="1"/>
  <c r="K18" i="2"/>
  <c r="G18" i="2"/>
  <c r="I18" i="2" s="1"/>
  <c r="K17" i="2"/>
  <c r="G17" i="2"/>
  <c r="I17" i="2" s="1"/>
  <c r="H9" i="2"/>
  <c r="F9" i="2"/>
  <c r="E9" i="2"/>
  <c r="K14" i="2"/>
  <c r="G14" i="2"/>
  <c r="I14" i="2" s="1"/>
  <c r="K15" i="2"/>
  <c r="G15" i="2"/>
  <c r="I15" i="2" s="1"/>
  <c r="G9" i="2" l="1"/>
  <c r="I9" i="2" s="1"/>
  <c r="D24" i="2" l="1"/>
  <c r="F25" i="2"/>
  <c r="H24" i="2"/>
  <c r="F24" i="2"/>
  <c r="F27" i="2"/>
  <c r="F26" i="2"/>
  <c r="G16" i="2"/>
  <c r="I16" i="2" s="1"/>
  <c r="K13" i="2"/>
  <c r="G13" i="2"/>
  <c r="I13" i="2" s="1"/>
  <c r="D30" i="2" l="1"/>
  <c r="D26" i="2"/>
  <c r="D25" i="2"/>
  <c r="H11" i="2"/>
  <c r="H30" i="2" l="1"/>
  <c r="F30" i="2"/>
  <c r="D31" i="2"/>
  <c r="F33" i="2"/>
  <c r="F32" i="2"/>
  <c r="F31" i="2"/>
  <c r="J9" i="2"/>
  <c r="D33" i="2" l="1"/>
  <c r="D32" i="2"/>
  <c r="G11" i="2"/>
  <c r="I11" i="2" s="1"/>
  <c r="K9" i="2"/>
  <c r="D27" i="2" l="1"/>
</calcChain>
</file>

<file path=xl/sharedStrings.xml><?xml version="1.0" encoding="utf-8"?>
<sst xmlns="http://schemas.openxmlformats.org/spreadsheetml/2006/main" count="94" uniqueCount="63">
  <si>
    <t>Parcel Number</t>
  </si>
  <si>
    <t>Sale Date</t>
  </si>
  <si>
    <t>Sale Price</t>
  </si>
  <si>
    <t>Number of Acres</t>
  </si>
  <si>
    <t>Price Per Total Acre</t>
  </si>
  <si>
    <t>Location</t>
  </si>
  <si>
    <t>Woods</t>
  </si>
  <si>
    <t>% of Woods</t>
  </si>
  <si>
    <t>SE</t>
  </si>
  <si>
    <t>SW</t>
  </si>
  <si>
    <t>COMMENTS</t>
  </si>
  <si>
    <t>NW</t>
  </si>
  <si>
    <t>Buildings</t>
  </si>
  <si>
    <t>Adjusted Sale Price</t>
  </si>
  <si>
    <t>13-17-300-068</t>
  </si>
  <si>
    <t>13-24-200-001</t>
  </si>
  <si>
    <t>13-21-200-019</t>
  </si>
  <si>
    <t>13-24-100-012</t>
  </si>
  <si>
    <t>13-16-400-035</t>
  </si>
  <si>
    <t>Classed 400</t>
  </si>
  <si>
    <t>Twp. Purchased</t>
  </si>
  <si>
    <t>NE</t>
  </si>
  <si>
    <t>Sales Removed by Assessor</t>
  </si>
  <si>
    <t>1.5 Acre</t>
  </si>
  <si>
    <t>1 Acre</t>
  </si>
  <si>
    <t>2 Acre</t>
  </si>
  <si>
    <t>2.5 Acre</t>
  </si>
  <si>
    <t>3 Acre</t>
  </si>
  <si>
    <t>4 Acre</t>
  </si>
  <si>
    <t>5 Acre</t>
  </si>
  <si>
    <t>7 Acre</t>
  </si>
  <si>
    <t>10 Acre</t>
  </si>
  <si>
    <t>30 Acre</t>
  </si>
  <si>
    <t>100 Acre</t>
  </si>
  <si>
    <t>50 Acre</t>
  </si>
  <si>
    <t>40 Acre</t>
  </si>
  <si>
    <t>15 Acre</t>
  </si>
  <si>
    <t>20 Acre</t>
  </si>
  <si>
    <t>25 Acre</t>
  </si>
  <si>
    <t>BSA Calculations - For Commercial Use</t>
  </si>
  <si>
    <t>13-24-200-004</t>
  </si>
  <si>
    <t>Minimum Per Acre Lot Value</t>
  </si>
  <si>
    <t>Brought to HUNT</t>
  </si>
  <si>
    <t>Zoned C-2 Classed Res</t>
  </si>
  <si>
    <t>13-20-100-007</t>
  </si>
  <si>
    <t>SOLD WITH -038 &amp;039</t>
  </si>
  <si>
    <t xml:space="preserve">BSA Calculations - For iNDUSTRIAL Use </t>
  </si>
  <si>
    <t>13-22-100-042</t>
  </si>
  <si>
    <t>CORNER LOT/M57&amp;MCkINLEY</t>
  </si>
  <si>
    <t>13-22-100-041</t>
  </si>
  <si>
    <t>13-17-300-033</t>
  </si>
  <si>
    <t>CONER LOT/M57&amp;GLMRK</t>
  </si>
  <si>
    <t>13-23-300-003</t>
  </si>
  <si>
    <t>multiple parcel sale</t>
  </si>
  <si>
    <t>13-22-200-012</t>
  </si>
  <si>
    <t xml:space="preserve">*Per comparison of 2018 Land Value Grid Industrial Land Values are about half of the Commercial Values. </t>
  </si>
  <si>
    <t>Commercial &amp; Industrial - Land Value Analysis Grid</t>
  </si>
  <si>
    <t>13-21-200-021</t>
  </si>
  <si>
    <t>part of split</t>
  </si>
  <si>
    <t>older sale</t>
  </si>
  <si>
    <t>*Industrial "Utility ROW" values are based on Twp wide Agricultural over all rate per acre</t>
  </si>
  <si>
    <t>Adjusted land table rates 1/20/22 due to County Equalization study</t>
  </si>
  <si>
    <t>NO RATE CHANGE DUE TO EQUALIZATION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</si>
</sst>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2" fillId="0" borderId="0" xfId="0" applyNumberFormat="1" applyFont="1"/>
    <xf numFmtId="3" fontId="2" fillId="0" borderId="0" xfId="0" applyNumberFormat="1" applyFont="1"/>
    <xf numFmtId="10" fontId="2" fillId="0" borderId="0" xfId="0" applyNumberFormat="1" applyFont="1"/>
    <xf numFmtId="0" fontId="3" fillId="0" borderId="0" xfId="0" applyFont="1"/>
    <xf numFmtId="0" fontId="4" fillId="0" borderId="0" xfId="0" applyFont="1"/>
    <xf numFmtId="2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/>
    <xf numFmtId="3" fontId="0" fillId="0" borderId="0" xfId="0" applyNumberFormat="1"/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wrapText="1"/>
    </xf>
    <xf numFmtId="2" fontId="0" fillId="0" borderId="0" xfId="0" applyNumberFormat="1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right"/>
    </xf>
    <xf numFmtId="10" fontId="2" fillId="0" borderId="0" xfId="0" applyNumberFormat="1" applyFont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wrapText="1"/>
    </xf>
    <xf numFmtId="1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  <xf numFmtId="0" fontId="3" fillId="0" borderId="0" xfId="0" quotePrefix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38"/>
  <sheetViews>
    <sheetView tabSelected="1" topLeftCell="A10" workbookViewId="0">
      <selection activeCell="K28" sqref="K28"/>
    </sheetView>
  </sheetViews>
  <sheetFormatPr defaultRowHeight="15" x14ac:dyDescent="0.25"/>
  <cols>
    <col min="1" max="1" width="3.42578125" customWidth="1"/>
    <col min="2" max="2" width="15.7109375" customWidth="1"/>
    <col min="3" max="3" width="10.28515625" customWidth="1"/>
    <col min="4" max="4" width="15.7109375" customWidth="1"/>
    <col min="5" max="5" width="10.140625" bestFit="1" customWidth="1"/>
    <col min="6" max="7" width="10.140625" customWidth="1"/>
    <col min="8" max="9" width="11.140625" bestFit="1" customWidth="1"/>
    <col min="10" max="10" width="13" customWidth="1"/>
    <col min="11" max="11" width="12.140625" bestFit="1" customWidth="1"/>
    <col min="12" max="12" width="16" customWidth="1"/>
    <col min="13" max="13" width="2.28515625" customWidth="1"/>
    <col min="14" max="14" width="14.85546875" customWidth="1"/>
    <col min="15" max="15" width="7.5703125" customWidth="1"/>
    <col min="16" max="16" width="2.42578125" customWidth="1"/>
    <col min="17" max="17" width="11.140625" bestFit="1" customWidth="1"/>
  </cols>
  <sheetData>
    <row r="1" spans="2:17" ht="20.25" x14ac:dyDescent="0.3">
      <c r="B1" s="30" t="s">
        <v>56</v>
      </c>
      <c r="C1" s="30"/>
      <c r="D1" s="30"/>
      <c r="E1" s="30"/>
      <c r="F1" s="30"/>
      <c r="G1" s="30"/>
      <c r="H1" s="30"/>
      <c r="I1" s="30"/>
      <c r="J1" s="30"/>
      <c r="K1" s="30"/>
      <c r="L1" s="26">
        <v>2022</v>
      </c>
    </row>
    <row r="2" spans="2:17" ht="36" customHeight="1" x14ac:dyDescent="0.25">
      <c r="B2" s="20" t="s">
        <v>0</v>
      </c>
      <c r="C2" s="20" t="s">
        <v>5</v>
      </c>
      <c r="D2" s="20" t="s">
        <v>1</v>
      </c>
      <c r="E2" s="20" t="s">
        <v>2</v>
      </c>
      <c r="F2" s="20" t="s">
        <v>12</v>
      </c>
      <c r="G2" s="20" t="s">
        <v>13</v>
      </c>
      <c r="H2" s="20" t="s">
        <v>3</v>
      </c>
      <c r="I2" s="20" t="s">
        <v>4</v>
      </c>
      <c r="J2" s="20" t="s">
        <v>6</v>
      </c>
      <c r="K2" s="20" t="s">
        <v>7</v>
      </c>
      <c r="L2" s="20" t="s">
        <v>10</v>
      </c>
      <c r="N2" s="31"/>
      <c r="O2" s="31"/>
    </row>
    <row r="3" spans="2:17" ht="15.75" x14ac:dyDescent="0.25">
      <c r="B3" t="s">
        <v>47</v>
      </c>
      <c r="C3" s="1" t="s">
        <v>8</v>
      </c>
      <c r="D3" s="2">
        <v>44235</v>
      </c>
      <c r="E3" s="4">
        <v>20090</v>
      </c>
      <c r="F3" s="16">
        <v>0</v>
      </c>
      <c r="G3" s="4">
        <f t="shared" ref="G3:G8" si="0">E3-F3</f>
        <v>20090</v>
      </c>
      <c r="H3" s="5">
        <v>1.0900000000000001</v>
      </c>
      <c r="I3" s="4">
        <f t="shared" ref="I3:I8" si="1">G3/H3</f>
        <v>18431.192660550456</v>
      </c>
      <c r="J3" s="5">
        <v>0</v>
      </c>
      <c r="K3" s="3">
        <f t="shared" ref="K3:K8" si="2">J3/H3</f>
        <v>0</v>
      </c>
      <c r="L3" s="10" t="s">
        <v>48</v>
      </c>
      <c r="N3" s="9"/>
      <c r="O3" s="12"/>
    </row>
    <row r="4" spans="2:17" ht="15.75" x14ac:dyDescent="0.25">
      <c r="B4" t="s">
        <v>50</v>
      </c>
      <c r="C4" s="1" t="s">
        <v>11</v>
      </c>
      <c r="D4" s="2">
        <v>44342</v>
      </c>
      <c r="E4" s="4">
        <v>20000</v>
      </c>
      <c r="F4" s="16">
        <v>0</v>
      </c>
      <c r="G4" s="4">
        <v>20000</v>
      </c>
      <c r="H4" s="5">
        <v>1.38</v>
      </c>
      <c r="I4" s="4">
        <f t="shared" si="1"/>
        <v>14492.753623188408</v>
      </c>
      <c r="J4" s="5">
        <v>0</v>
      </c>
      <c r="K4" s="3">
        <v>0</v>
      </c>
      <c r="L4" s="10" t="s">
        <v>51</v>
      </c>
      <c r="N4" s="9"/>
      <c r="O4" s="12"/>
    </row>
    <row r="5" spans="2:17" ht="15.75" x14ac:dyDescent="0.25">
      <c r="B5" t="s">
        <v>52</v>
      </c>
      <c r="C5" s="1" t="s">
        <v>8</v>
      </c>
      <c r="D5" s="2">
        <v>44515</v>
      </c>
      <c r="E5" s="4">
        <v>212500</v>
      </c>
      <c r="F5" s="16">
        <v>4100</v>
      </c>
      <c r="G5" s="4">
        <v>208400</v>
      </c>
      <c r="H5" s="5">
        <v>160</v>
      </c>
      <c r="I5" s="4">
        <f t="shared" si="1"/>
        <v>1302.5</v>
      </c>
      <c r="J5" s="5">
        <v>86.72</v>
      </c>
      <c r="K5" s="3">
        <f t="shared" si="2"/>
        <v>0.54200000000000004</v>
      </c>
      <c r="L5" s="10" t="s">
        <v>53</v>
      </c>
      <c r="N5" s="9"/>
      <c r="O5" s="12"/>
    </row>
    <row r="6" spans="2:17" ht="15.75" x14ac:dyDescent="0.25">
      <c r="B6" s="2" t="s">
        <v>54</v>
      </c>
      <c r="C6" s="1" t="s">
        <v>8</v>
      </c>
      <c r="D6" s="2">
        <v>44515</v>
      </c>
      <c r="E6" s="4">
        <v>5260000</v>
      </c>
      <c r="F6" s="16">
        <v>0</v>
      </c>
      <c r="G6" s="4">
        <v>16000</v>
      </c>
      <c r="H6" s="5">
        <v>1.75</v>
      </c>
      <c r="I6" s="4">
        <f t="shared" si="1"/>
        <v>9142.8571428571431</v>
      </c>
      <c r="J6" s="5">
        <v>0</v>
      </c>
      <c r="K6" s="3">
        <f t="shared" si="2"/>
        <v>0</v>
      </c>
      <c r="L6" s="10" t="s">
        <v>53</v>
      </c>
      <c r="N6" s="9"/>
      <c r="O6" s="12"/>
    </row>
    <row r="7" spans="2:17" ht="15.75" x14ac:dyDescent="0.25">
      <c r="B7" s="2" t="s">
        <v>57</v>
      </c>
      <c r="C7" s="1" t="s">
        <v>9</v>
      </c>
      <c r="D7" s="2">
        <v>44420</v>
      </c>
      <c r="E7" s="4">
        <v>125000</v>
      </c>
      <c r="F7" s="16">
        <v>0</v>
      </c>
      <c r="G7" s="4">
        <v>125000</v>
      </c>
      <c r="H7" s="5">
        <v>1.39</v>
      </c>
      <c r="I7" s="4">
        <f t="shared" si="1"/>
        <v>89928.057553956838</v>
      </c>
      <c r="J7" s="5">
        <v>0</v>
      </c>
      <c r="K7" s="3">
        <f t="shared" si="2"/>
        <v>0</v>
      </c>
      <c r="L7" s="10" t="s">
        <v>58</v>
      </c>
      <c r="N7" s="9"/>
      <c r="O7" s="12"/>
    </row>
    <row r="8" spans="2:17" ht="15.75" x14ac:dyDescent="0.25">
      <c r="B8" t="s">
        <v>49</v>
      </c>
      <c r="C8" s="1" t="s">
        <v>8</v>
      </c>
      <c r="D8" s="2">
        <v>44235</v>
      </c>
      <c r="E8" s="4">
        <v>19880</v>
      </c>
      <c r="F8" s="16">
        <v>0</v>
      </c>
      <c r="G8" s="4">
        <f t="shared" si="0"/>
        <v>19880</v>
      </c>
      <c r="H8" s="5">
        <v>1.01</v>
      </c>
      <c r="I8" s="4">
        <f t="shared" si="1"/>
        <v>19683.168316831681</v>
      </c>
      <c r="J8" s="5">
        <v>0</v>
      </c>
      <c r="K8" s="3">
        <f t="shared" si="2"/>
        <v>0</v>
      </c>
      <c r="L8" s="10"/>
      <c r="N8" s="9"/>
      <c r="O8" s="12"/>
    </row>
    <row r="9" spans="2:17" ht="15.75" x14ac:dyDescent="0.25">
      <c r="C9" s="1"/>
      <c r="D9" s="2"/>
      <c r="E9" s="4">
        <f>SUM(E3:E8)</f>
        <v>5657470</v>
      </c>
      <c r="F9" s="4">
        <f>SUM(F3:F8)</f>
        <v>4100</v>
      </c>
      <c r="G9" s="4">
        <f>E9-F9</f>
        <v>5653370</v>
      </c>
      <c r="H9" s="5">
        <f>SUM(H3:H8)</f>
        <v>166.61999999999998</v>
      </c>
      <c r="I9" s="4">
        <f>G9/H9</f>
        <v>33929.720321690082</v>
      </c>
      <c r="J9" s="5">
        <f>SUM(J3:J8)</f>
        <v>86.72</v>
      </c>
      <c r="K9" s="3">
        <f>J9/H9</f>
        <v>0.52046573040451338</v>
      </c>
      <c r="L9" s="10"/>
      <c r="N9" s="9"/>
      <c r="O9" s="12"/>
    </row>
    <row r="10" spans="2:17" ht="15.75" x14ac:dyDescent="0.25">
      <c r="C10" s="1"/>
      <c r="D10" s="2"/>
      <c r="E10" s="4"/>
      <c r="F10" s="4"/>
      <c r="G10" s="4"/>
      <c r="H10" s="5"/>
      <c r="I10" s="4"/>
      <c r="K10" s="3"/>
      <c r="L10" s="10"/>
      <c r="N10" s="9"/>
      <c r="O10" s="12"/>
    </row>
    <row r="11" spans="2:17" ht="15.75" x14ac:dyDescent="0.25">
      <c r="C11" s="1"/>
      <c r="D11" s="2"/>
      <c r="E11" s="4"/>
      <c r="F11" s="4"/>
      <c r="G11" s="4">
        <f>AVERAGE(G3:G8)</f>
        <v>68228.333333333328</v>
      </c>
      <c r="H11" s="21">
        <f>AVERAGE(H3:H8)</f>
        <v>27.769999999999996</v>
      </c>
      <c r="I11" s="4">
        <f>ROUNDDOWN(G11/H11,-2)</f>
        <v>2400</v>
      </c>
      <c r="J11" s="32" t="s">
        <v>41</v>
      </c>
      <c r="K11" s="32"/>
      <c r="L11" s="32"/>
      <c r="N11" s="9"/>
      <c r="O11" s="12"/>
      <c r="Q11" s="22"/>
    </row>
    <row r="12" spans="2:17" ht="15.75" x14ac:dyDescent="0.25">
      <c r="B12" s="19" t="s">
        <v>22</v>
      </c>
      <c r="C12" s="1"/>
      <c r="D12" s="2"/>
      <c r="E12" s="4"/>
      <c r="F12" s="4"/>
      <c r="G12" s="4"/>
      <c r="H12" s="17"/>
      <c r="I12" s="4"/>
      <c r="J12" s="5"/>
      <c r="K12" s="18"/>
      <c r="L12" s="18"/>
      <c r="N12" s="9"/>
      <c r="O12" s="12"/>
    </row>
    <row r="13" spans="2:17" ht="15.75" x14ac:dyDescent="0.25">
      <c r="B13" t="s">
        <v>14</v>
      </c>
      <c r="C13" s="1" t="s">
        <v>11</v>
      </c>
      <c r="D13" s="2">
        <v>38635</v>
      </c>
      <c r="E13" s="4">
        <v>162000</v>
      </c>
      <c r="F13" s="16">
        <v>0</v>
      </c>
      <c r="G13" s="4">
        <f t="shared" ref="G13:G20" si="3">E13-F13</f>
        <v>162000</v>
      </c>
      <c r="H13" s="5">
        <v>1.377</v>
      </c>
      <c r="I13" s="4">
        <f t="shared" ref="I13:I20" si="4">G13/H13</f>
        <v>117647.05882352941</v>
      </c>
      <c r="J13" s="5">
        <v>0</v>
      </c>
      <c r="K13" s="3">
        <f>J13/H13</f>
        <v>0</v>
      </c>
      <c r="L13" s="10"/>
      <c r="N13" s="9"/>
      <c r="O13" s="12"/>
    </row>
    <row r="14" spans="2:17" ht="15.75" x14ac:dyDescent="0.25">
      <c r="B14" t="s">
        <v>17</v>
      </c>
      <c r="C14" s="1" t="s">
        <v>8</v>
      </c>
      <c r="D14" s="2">
        <v>42292</v>
      </c>
      <c r="E14" s="4">
        <v>40000</v>
      </c>
      <c r="F14" s="16">
        <v>0</v>
      </c>
      <c r="G14" s="4">
        <f t="shared" si="3"/>
        <v>40000</v>
      </c>
      <c r="H14" s="5">
        <v>20</v>
      </c>
      <c r="I14" s="4">
        <f t="shared" si="4"/>
        <v>2000</v>
      </c>
      <c r="J14" s="5">
        <v>20</v>
      </c>
      <c r="K14" s="3">
        <f t="shared" ref="K14" si="5">J14/H14</f>
        <v>1</v>
      </c>
      <c r="L14" s="10" t="s">
        <v>42</v>
      </c>
      <c r="N14" s="9"/>
      <c r="O14" s="12"/>
    </row>
    <row r="15" spans="2:17" ht="15.75" x14ac:dyDescent="0.25">
      <c r="B15" t="s">
        <v>15</v>
      </c>
      <c r="C15" s="1" t="s">
        <v>8</v>
      </c>
      <c r="D15" s="2">
        <v>43321</v>
      </c>
      <c r="E15" s="4">
        <v>85000</v>
      </c>
      <c r="F15" s="16">
        <v>0</v>
      </c>
      <c r="G15" s="4">
        <f t="shared" si="3"/>
        <v>85000</v>
      </c>
      <c r="H15" s="5">
        <v>29.254000000000001</v>
      </c>
      <c r="I15" s="4">
        <f t="shared" si="4"/>
        <v>2905.5855609489299</v>
      </c>
      <c r="J15" s="5">
        <v>29.25</v>
      </c>
      <c r="K15" s="3">
        <f>J15/H15</f>
        <v>0.99986326656183766</v>
      </c>
      <c r="L15" s="10" t="s">
        <v>43</v>
      </c>
      <c r="N15" s="9"/>
      <c r="O15" s="12"/>
    </row>
    <row r="16" spans="2:17" ht="15.75" x14ac:dyDescent="0.25">
      <c r="B16" t="s">
        <v>40</v>
      </c>
      <c r="C16" s="1" t="s">
        <v>21</v>
      </c>
      <c r="D16" s="2">
        <v>39491</v>
      </c>
      <c r="E16" s="4">
        <v>360000</v>
      </c>
      <c r="F16" s="16">
        <v>150201</v>
      </c>
      <c r="G16" s="4">
        <f t="shared" si="3"/>
        <v>209799</v>
      </c>
      <c r="H16" s="5">
        <v>8.5</v>
      </c>
      <c r="I16" s="4">
        <f t="shared" si="4"/>
        <v>24682.235294117647</v>
      </c>
      <c r="J16" s="5">
        <v>0</v>
      </c>
      <c r="K16" s="3"/>
      <c r="L16" s="10"/>
      <c r="N16" s="9"/>
      <c r="O16" s="12"/>
    </row>
    <row r="17" spans="2:18" ht="15.75" x14ac:dyDescent="0.25">
      <c r="B17" t="s">
        <v>16</v>
      </c>
      <c r="C17" s="1" t="s">
        <v>9</v>
      </c>
      <c r="D17" s="2">
        <v>41638</v>
      </c>
      <c r="E17" s="4">
        <v>175000</v>
      </c>
      <c r="F17" s="16">
        <v>0</v>
      </c>
      <c r="G17" s="4">
        <f t="shared" si="3"/>
        <v>175000</v>
      </c>
      <c r="H17" s="5">
        <v>10.44</v>
      </c>
      <c r="I17" s="4">
        <f t="shared" si="4"/>
        <v>16762.452107279696</v>
      </c>
      <c r="J17" s="5">
        <v>1.53</v>
      </c>
      <c r="K17" s="3">
        <f>J17/H17</f>
        <v>0.14655172413793105</v>
      </c>
      <c r="L17" s="10" t="s">
        <v>20</v>
      </c>
      <c r="N17" s="9"/>
      <c r="O17" s="12"/>
    </row>
    <row r="18" spans="2:18" ht="15.75" x14ac:dyDescent="0.25">
      <c r="B18" t="s">
        <v>18</v>
      </c>
      <c r="C18" s="1" t="s">
        <v>11</v>
      </c>
      <c r="D18" s="2">
        <v>41200</v>
      </c>
      <c r="E18" s="4">
        <v>15000</v>
      </c>
      <c r="F18" s="16">
        <v>0</v>
      </c>
      <c r="G18" s="4">
        <f t="shared" si="3"/>
        <v>15000</v>
      </c>
      <c r="H18" s="5">
        <v>0.89300000000000002</v>
      </c>
      <c r="I18" s="4">
        <f t="shared" si="4"/>
        <v>16797.312430011199</v>
      </c>
      <c r="J18" s="5">
        <v>0</v>
      </c>
      <c r="K18" s="3">
        <f>J18/H18</f>
        <v>0</v>
      </c>
      <c r="L18" s="10" t="s">
        <v>19</v>
      </c>
      <c r="N18" s="9"/>
      <c r="O18" s="12"/>
    </row>
    <row r="19" spans="2:18" ht="15.75" x14ac:dyDescent="0.25">
      <c r="B19" t="s">
        <v>44</v>
      </c>
      <c r="C19" s="1" t="s">
        <v>9</v>
      </c>
      <c r="D19" s="24">
        <v>43089</v>
      </c>
      <c r="E19" s="4">
        <v>935000</v>
      </c>
      <c r="F19" s="16">
        <v>633223</v>
      </c>
      <c r="G19" s="4">
        <f t="shared" si="3"/>
        <v>301777</v>
      </c>
      <c r="H19" s="5">
        <v>22.082999999999998</v>
      </c>
      <c r="I19" s="4">
        <f t="shared" si="4"/>
        <v>13665.579857809176</v>
      </c>
      <c r="J19" s="5">
        <v>0</v>
      </c>
      <c r="K19" s="3">
        <v>0</v>
      </c>
      <c r="L19" s="10" t="s">
        <v>45</v>
      </c>
      <c r="N19" s="9"/>
      <c r="O19" s="12"/>
    </row>
    <row r="20" spans="2:18" ht="15.75" x14ac:dyDescent="0.25">
      <c r="B20" t="s">
        <v>18</v>
      </c>
      <c r="C20" s="1" t="s">
        <v>11</v>
      </c>
      <c r="D20" s="2">
        <v>41200</v>
      </c>
      <c r="E20" s="4">
        <v>15000</v>
      </c>
      <c r="F20" s="16">
        <v>0</v>
      </c>
      <c r="G20" s="4">
        <f t="shared" si="3"/>
        <v>15000</v>
      </c>
      <c r="H20" s="5">
        <v>0.89300000000000002</v>
      </c>
      <c r="I20" s="4">
        <f t="shared" si="4"/>
        <v>16797.312430011199</v>
      </c>
      <c r="J20" s="5">
        <v>0</v>
      </c>
      <c r="K20" s="3">
        <f>J20/H20</f>
        <v>0</v>
      </c>
      <c r="L20" s="10" t="s">
        <v>19</v>
      </c>
      <c r="N20" s="9"/>
      <c r="O20" s="12"/>
    </row>
    <row r="21" spans="2:18" ht="15.75" x14ac:dyDescent="0.25">
      <c r="B21" t="s">
        <v>17</v>
      </c>
      <c r="C21" s="1" t="s">
        <v>8</v>
      </c>
      <c r="D21" s="2">
        <v>44155</v>
      </c>
      <c r="E21" s="4">
        <v>41465</v>
      </c>
      <c r="F21" s="16">
        <v>0</v>
      </c>
      <c r="G21" s="4">
        <v>41465</v>
      </c>
      <c r="H21" s="5">
        <v>20</v>
      </c>
      <c r="I21" s="4">
        <f>G21/H21</f>
        <v>2073.25</v>
      </c>
      <c r="J21" s="5">
        <v>20</v>
      </c>
      <c r="K21" s="3">
        <f>J21/H21</f>
        <v>1</v>
      </c>
      <c r="L21" s="10" t="s">
        <v>59</v>
      </c>
      <c r="N21" s="9"/>
      <c r="O21" s="12"/>
    </row>
    <row r="22" spans="2:18" ht="15.75" x14ac:dyDescent="0.25">
      <c r="C22" s="1"/>
      <c r="D22" s="24"/>
      <c r="E22" s="4"/>
      <c r="F22" s="16"/>
      <c r="G22" s="4"/>
      <c r="H22" s="5"/>
      <c r="I22" s="4"/>
      <c r="J22" s="5"/>
      <c r="K22" s="3"/>
      <c r="L22" s="10"/>
      <c r="N22" s="9"/>
      <c r="O22" s="12"/>
    </row>
    <row r="23" spans="2:18" ht="15.75" x14ac:dyDescent="0.25">
      <c r="C23" s="29" t="s">
        <v>39</v>
      </c>
      <c r="D23" s="29"/>
      <c r="E23" s="29"/>
      <c r="F23" s="29"/>
      <c r="G23" s="29"/>
      <c r="H23" s="29"/>
      <c r="I23" s="29"/>
      <c r="J23" s="29"/>
      <c r="K23" s="3"/>
      <c r="L23" s="10"/>
      <c r="N23" s="9"/>
      <c r="O23" s="12"/>
    </row>
    <row r="24" spans="2:18" ht="15.75" customHeight="1" x14ac:dyDescent="0.25">
      <c r="C24" s="1" t="s">
        <v>24</v>
      </c>
      <c r="D24" s="4">
        <f>ROUNDDOWN(I9,-2)</f>
        <v>33900</v>
      </c>
      <c r="E24" s="1" t="s">
        <v>27</v>
      </c>
      <c r="F24" s="16">
        <f>ROUNDDOWN(I9*3,-2)*0.85</f>
        <v>86445</v>
      </c>
      <c r="G24" s="1" t="s">
        <v>31</v>
      </c>
      <c r="H24" s="4">
        <f>ROUNDDOWN(10*I9,-2)*0.5</f>
        <v>169600</v>
      </c>
      <c r="I24" s="23" t="s">
        <v>32</v>
      </c>
      <c r="J24" s="16">
        <v>381800</v>
      </c>
      <c r="K24" s="28" t="s">
        <v>62</v>
      </c>
      <c r="L24" s="28"/>
      <c r="N24" s="9"/>
      <c r="O24" s="12"/>
    </row>
    <row r="25" spans="2:18" ht="15.75" x14ac:dyDescent="0.25">
      <c r="C25" s="1" t="s">
        <v>23</v>
      </c>
      <c r="D25" s="4">
        <f>ROUNDDOWN(D24+($I$9/2),-2)</f>
        <v>50800</v>
      </c>
      <c r="E25" s="1" t="s">
        <v>28</v>
      </c>
      <c r="F25" s="16">
        <f>ROUNDDOWN(4*I9,-2)*0.8</f>
        <v>108560</v>
      </c>
      <c r="G25" s="1" t="s">
        <v>36</v>
      </c>
      <c r="H25" s="4">
        <v>251400</v>
      </c>
      <c r="I25" s="1" t="s">
        <v>35</v>
      </c>
      <c r="J25" s="16">
        <v>405100</v>
      </c>
      <c r="K25" s="28"/>
      <c r="L25" s="28"/>
      <c r="N25" s="9"/>
      <c r="O25" s="12"/>
    </row>
    <row r="26" spans="2:18" ht="15.75" x14ac:dyDescent="0.25">
      <c r="C26" s="1" t="s">
        <v>25</v>
      </c>
      <c r="D26" s="4">
        <f>ROUNDDOWN(D24*2,-2)</f>
        <v>67800</v>
      </c>
      <c r="E26" s="1" t="s">
        <v>29</v>
      </c>
      <c r="F26" s="16">
        <f>ROUNDDOWN(5*I9,-2)*0.75</f>
        <v>127200</v>
      </c>
      <c r="G26" s="1" t="s">
        <v>37</v>
      </c>
      <c r="H26" s="4">
        <v>335200</v>
      </c>
      <c r="I26" s="1" t="s">
        <v>34</v>
      </c>
      <c r="J26" s="16">
        <v>428400</v>
      </c>
      <c r="K26" s="28"/>
      <c r="L26" s="28"/>
      <c r="N26" s="9"/>
      <c r="O26" s="12"/>
    </row>
    <row r="27" spans="2:18" ht="15.75" x14ac:dyDescent="0.25">
      <c r="C27" s="1" t="s">
        <v>26</v>
      </c>
      <c r="D27" s="4">
        <f>ROUNDDOWN(D25+D24,-2)*0.9</f>
        <v>76230</v>
      </c>
      <c r="E27" s="1" t="s">
        <v>30</v>
      </c>
      <c r="F27" s="16">
        <f>ROUNDDOWN(7*I9,-2)*0.75</f>
        <v>178125</v>
      </c>
      <c r="G27" s="1" t="s">
        <v>38</v>
      </c>
      <c r="H27" s="4">
        <v>358500</v>
      </c>
      <c r="I27" s="1" t="s">
        <v>33</v>
      </c>
      <c r="J27" s="16">
        <v>451700</v>
      </c>
      <c r="K27" s="28"/>
      <c r="L27" s="28"/>
      <c r="N27" s="9"/>
      <c r="O27" s="12"/>
    </row>
    <row r="28" spans="2:18" ht="15.75" x14ac:dyDescent="0.25">
      <c r="C28" s="13"/>
      <c r="D28" s="2"/>
      <c r="E28" s="6"/>
      <c r="F28" s="6"/>
      <c r="G28" s="6"/>
      <c r="H28" s="7"/>
      <c r="I28" s="6"/>
      <c r="J28" s="7"/>
      <c r="K28" s="25"/>
      <c r="L28" s="25"/>
      <c r="N28" s="9"/>
      <c r="O28" s="12"/>
    </row>
    <row r="29" spans="2:18" ht="15.75" x14ac:dyDescent="0.25">
      <c r="C29" s="29" t="s">
        <v>46</v>
      </c>
      <c r="D29" s="29"/>
      <c r="E29" s="29"/>
      <c r="F29" s="29"/>
      <c r="G29" s="29"/>
      <c r="H29" s="29"/>
      <c r="I29" s="29"/>
      <c r="J29" s="29"/>
      <c r="K29" s="25"/>
      <c r="L29" s="25"/>
      <c r="N29" s="9"/>
      <c r="O29" s="12"/>
    </row>
    <row r="30" spans="2:18" x14ac:dyDescent="0.25">
      <c r="C30" s="1" t="s">
        <v>24</v>
      </c>
      <c r="D30" s="4">
        <f>ROUNDDOWN(D24/2, -2)</f>
        <v>16900</v>
      </c>
      <c r="E30" s="1" t="s">
        <v>27</v>
      </c>
      <c r="F30" s="16">
        <f>ROUNDDOWN(D30*3,-2)*0.85</f>
        <v>43095</v>
      </c>
      <c r="G30" s="1" t="s">
        <v>31</v>
      </c>
      <c r="H30" s="4">
        <f>ROUNDDOWN(10*D30,-2)*0.5</f>
        <v>84500</v>
      </c>
      <c r="I30" s="23" t="s">
        <v>32</v>
      </c>
      <c r="J30" s="16">
        <v>234000</v>
      </c>
      <c r="K30" s="28" t="s">
        <v>61</v>
      </c>
      <c r="L30" s="28"/>
      <c r="N30" s="33" t="s">
        <v>55</v>
      </c>
      <c r="O30" s="34"/>
      <c r="P30" s="34"/>
      <c r="Q30" s="34"/>
      <c r="R30" s="34"/>
    </row>
    <row r="31" spans="2:18" x14ac:dyDescent="0.25">
      <c r="C31" s="1" t="s">
        <v>23</v>
      </c>
      <c r="D31" s="4">
        <f>ROUNDDOWN(D30+($D$30/2),-2)</f>
        <v>25300</v>
      </c>
      <c r="E31" s="1" t="s">
        <v>28</v>
      </c>
      <c r="F31" s="16">
        <f>ROUNDDOWN(4*D30,-2)*0.8</f>
        <v>54080</v>
      </c>
      <c r="G31" s="1" t="s">
        <v>36</v>
      </c>
      <c r="H31" s="4">
        <v>117000</v>
      </c>
      <c r="I31" s="1" t="s">
        <v>35</v>
      </c>
      <c r="J31" s="16">
        <v>312000</v>
      </c>
      <c r="K31" s="28"/>
      <c r="L31" s="28"/>
      <c r="N31" s="34"/>
      <c r="O31" s="34"/>
      <c r="P31" s="34"/>
      <c r="Q31" s="34"/>
      <c r="R31" s="34"/>
    </row>
    <row r="32" spans="2:18" x14ac:dyDescent="0.25">
      <c r="C32" s="1" t="s">
        <v>25</v>
      </c>
      <c r="D32" s="4">
        <f>ROUNDDOWN(D31+($D$30/2),-2)</f>
        <v>33700</v>
      </c>
      <c r="E32" s="1" t="s">
        <v>29</v>
      </c>
      <c r="F32" s="16">
        <f>ROUNDDOWN(5*D30,-2)*0.75</f>
        <v>63375</v>
      </c>
      <c r="G32" s="1" t="s">
        <v>37</v>
      </c>
      <c r="H32" s="4">
        <v>156000</v>
      </c>
      <c r="I32" s="1" t="s">
        <v>34</v>
      </c>
      <c r="J32" s="16">
        <v>390000</v>
      </c>
      <c r="K32" s="28"/>
      <c r="L32" s="28"/>
      <c r="N32" s="34"/>
      <c r="O32" s="34"/>
      <c r="P32" s="34"/>
      <c r="Q32" s="34"/>
      <c r="R32" s="34"/>
    </row>
    <row r="33" spans="3:18" ht="15.75" x14ac:dyDescent="0.25">
      <c r="C33" s="1" t="s">
        <v>26</v>
      </c>
      <c r="D33" s="4">
        <f>ROUNDDOWN(D31+D30,-2)*0.9</f>
        <v>37980</v>
      </c>
      <c r="E33" s="1" t="s">
        <v>30</v>
      </c>
      <c r="F33" s="16">
        <f>ROUNDDOWN(7*D30,-2)*0.75</f>
        <v>88725</v>
      </c>
      <c r="G33" s="1" t="s">
        <v>38</v>
      </c>
      <c r="H33" s="4">
        <v>195000</v>
      </c>
      <c r="I33" s="1" t="s">
        <v>33</v>
      </c>
      <c r="J33" s="16">
        <v>585000</v>
      </c>
      <c r="K33" s="28"/>
      <c r="L33" s="28"/>
      <c r="N33" s="9"/>
      <c r="O33" s="12"/>
    </row>
    <row r="34" spans="3:18" ht="15.75" customHeight="1" x14ac:dyDescent="0.25">
      <c r="C34" s="1"/>
      <c r="D34" s="2"/>
      <c r="E34" s="6"/>
      <c r="F34" s="6"/>
      <c r="G34" s="6"/>
      <c r="H34" s="11"/>
      <c r="I34" s="6"/>
      <c r="J34" s="11"/>
      <c r="K34" s="8"/>
      <c r="L34" s="10"/>
      <c r="N34" s="27" t="s">
        <v>60</v>
      </c>
      <c r="O34" s="27"/>
      <c r="P34" s="27"/>
      <c r="Q34" s="27"/>
      <c r="R34" s="27"/>
    </row>
    <row r="35" spans="3:18" ht="15.75" customHeight="1" x14ac:dyDescent="0.25">
      <c r="C35" s="13"/>
      <c r="D35" s="14"/>
      <c r="E35" s="6"/>
      <c r="F35" s="6"/>
      <c r="G35" s="6"/>
      <c r="H35" s="7"/>
      <c r="I35" s="6"/>
      <c r="J35" s="7"/>
      <c r="K35" s="8"/>
      <c r="L35" s="10"/>
      <c r="N35" s="27"/>
      <c r="O35" s="27"/>
      <c r="P35" s="27"/>
      <c r="Q35" s="27"/>
      <c r="R35" s="27"/>
    </row>
    <row r="36" spans="3:18" ht="15.75" x14ac:dyDescent="0.25">
      <c r="C36" s="1"/>
      <c r="D36" s="2"/>
      <c r="E36" s="4"/>
      <c r="F36" s="4"/>
      <c r="G36" s="4"/>
      <c r="H36" s="5"/>
      <c r="I36" s="4"/>
      <c r="J36" s="5"/>
      <c r="K36" s="3"/>
      <c r="L36" s="10"/>
      <c r="N36" s="9"/>
      <c r="O36" s="12"/>
    </row>
    <row r="37" spans="3:18" ht="15.75" x14ac:dyDescent="0.25">
      <c r="C37" s="13"/>
      <c r="D37" s="15"/>
      <c r="E37" s="6"/>
      <c r="F37" s="6"/>
      <c r="G37" s="6"/>
      <c r="H37" s="7"/>
      <c r="I37" s="6"/>
      <c r="J37" s="7"/>
      <c r="K37" s="8"/>
      <c r="N37" s="9"/>
      <c r="O37" s="12"/>
    </row>
    <row r="38" spans="3:18" ht="15.75" x14ac:dyDescent="0.25">
      <c r="N38" s="9"/>
      <c r="O38" s="12"/>
    </row>
  </sheetData>
  <sortState xmlns:xlrd2="http://schemas.microsoft.com/office/spreadsheetml/2017/richdata2" ref="B3:L13">
    <sortCondition ref="H3:H13"/>
  </sortState>
  <mergeCells count="9">
    <mergeCell ref="N34:R35"/>
    <mergeCell ref="K30:L33"/>
    <mergeCell ref="C29:J29"/>
    <mergeCell ref="C23:J23"/>
    <mergeCell ref="B1:K1"/>
    <mergeCell ref="N2:O2"/>
    <mergeCell ref="J11:L11"/>
    <mergeCell ref="K24:L27"/>
    <mergeCell ref="N30:R32"/>
  </mergeCells>
  <pageMargins left="0.2" right="0.2" top="0.5" bottom="0.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</cp:lastModifiedBy>
  <cp:lastPrinted>2022-01-10T21:08:05Z</cp:lastPrinted>
  <dcterms:created xsi:type="dcterms:W3CDTF">2015-11-19T16:47:53Z</dcterms:created>
  <dcterms:modified xsi:type="dcterms:W3CDTF">2022-01-20T14:34:32Z</dcterms:modified>
</cp:coreProperties>
</file>